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ke/Desktop/"/>
    </mc:Choice>
  </mc:AlternateContent>
  <bookViews>
    <workbookView xWindow="0" yWindow="460" windowWidth="18360" windowHeight="26460" xr2:uid="{D3F512B6-E3C5-414F-8824-A655A0C5668A}"/>
  </bookViews>
  <sheets>
    <sheet name="Sheet1" sheetId="1" r:id="rId1"/>
  </sheets>
  <definedNames>
    <definedName name="Number_Of_Tires">Sheet1!$D$11</definedName>
    <definedName name="PerCent_Time_In_Region1">Sheet1!$E$4</definedName>
    <definedName name="PerCent_Time_In_Region2">Sheet1!$F$4</definedName>
    <definedName name="PerCent_Time_In_Region3">Sheet1!$G$4</definedName>
    <definedName name="PerCent_Time_In_Region4">Sheet1!$H$4</definedName>
    <definedName name="PerCent_Time_In_Region5">Sheet1!$I$4</definedName>
    <definedName name="_xlnm.Print_Area" localSheetId="0">Sheet1!$A$1:$I$68</definedName>
    <definedName name="Total_Weeks">Sheet1!$D$3</definedName>
    <definedName name="Weeks_In_Region1">Sheet1!$E$3</definedName>
    <definedName name="Weeks_In_Region2">Sheet1!$F$3</definedName>
    <definedName name="Weeks_In_Region3">Sheet1!$G$3</definedName>
    <definedName name="Weeks_In_Region4">Sheet1!$H$3</definedName>
    <definedName name="Weeks_In_Region5">Sheet1!$I$3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" i="1" l="1"/>
  <c r="H46" i="1"/>
  <c r="G46" i="1"/>
  <c r="F46" i="1"/>
  <c r="D3" i="1"/>
  <c r="E4" i="1"/>
  <c r="F4" i="1"/>
  <c r="G4" i="1"/>
  <c r="H4" i="1"/>
  <c r="I4" i="1"/>
  <c r="I40" i="1"/>
  <c r="I43" i="1"/>
  <c r="H40" i="1"/>
  <c r="H43" i="1"/>
  <c r="G40" i="1"/>
  <c r="G43" i="1"/>
  <c r="F40" i="1"/>
  <c r="F43" i="1"/>
  <c r="E40" i="1"/>
  <c r="E43" i="1"/>
  <c r="I39" i="1"/>
  <c r="H39" i="1"/>
  <c r="G39" i="1"/>
  <c r="F39" i="1"/>
  <c r="E39" i="1"/>
  <c r="I38" i="1"/>
  <c r="H38" i="1"/>
  <c r="G38" i="1"/>
  <c r="F38" i="1"/>
  <c r="E38" i="1"/>
  <c r="I37" i="1"/>
  <c r="H37" i="1"/>
  <c r="G37" i="1"/>
  <c r="F37" i="1"/>
  <c r="D40" i="1"/>
  <c r="I35" i="1"/>
  <c r="H35" i="1"/>
  <c r="G35" i="1"/>
  <c r="F35" i="1"/>
  <c r="E35" i="1"/>
  <c r="F36" i="1"/>
  <c r="F42" i="1"/>
  <c r="G36" i="1"/>
  <c r="G42" i="1"/>
  <c r="H36" i="1"/>
  <c r="H42" i="1"/>
  <c r="I36" i="1"/>
  <c r="I42" i="1"/>
  <c r="E37" i="1"/>
  <c r="E36" i="1"/>
  <c r="E42" i="1"/>
  <c r="D42" i="1"/>
  <c r="E45" i="1"/>
  <c r="F45" i="1"/>
  <c r="G45" i="1"/>
  <c r="H45" i="1"/>
  <c r="I45" i="1"/>
  <c r="D45" i="1"/>
  <c r="D43" i="1"/>
  <c r="E46" i="1"/>
  <c r="D46" i="1"/>
  <c r="E47" i="1"/>
  <c r="F47" i="1"/>
  <c r="G47" i="1"/>
  <c r="H47" i="1"/>
  <c r="I47" i="1"/>
  <c r="D47" i="1"/>
  <c r="D66" i="1"/>
  <c r="D67" i="1"/>
  <c r="D68" i="1"/>
  <c r="D15" i="1"/>
  <c r="D14" i="1"/>
  <c r="D10" i="1"/>
  <c r="D12" i="1"/>
  <c r="D20" i="1"/>
  <c r="D19" i="1"/>
  <c r="D36" i="1"/>
  <c r="D35" i="1"/>
  <c r="D39" i="1"/>
  <c r="D38" i="1"/>
  <c r="D37" i="1"/>
  <c r="D33" i="1"/>
  <c r="D32" i="1"/>
  <c r="D31" i="1"/>
  <c r="D29" i="1"/>
  <c r="D28" i="1"/>
  <c r="D27" i="1"/>
  <c r="D25" i="1"/>
  <c r="D24" i="1"/>
  <c r="D23" i="1"/>
  <c r="D8" i="1"/>
  <c r="D7" i="1"/>
  <c r="D6" i="1"/>
  <c r="D4" i="1"/>
</calcChain>
</file>

<file path=xl/sharedStrings.xml><?xml version="1.0" encoding="utf-8"?>
<sst xmlns="http://schemas.openxmlformats.org/spreadsheetml/2006/main" count="73" uniqueCount="59">
  <si>
    <t>Planned Travel Regions</t>
  </si>
  <si>
    <t>Weeks In Region</t>
  </si>
  <si>
    <t>% Time Per Region</t>
  </si>
  <si>
    <t>Trip Parameters</t>
  </si>
  <si>
    <t>Daily Mileage</t>
  </si>
  <si>
    <t>Total/Average</t>
  </si>
  <si>
    <t>Fuel MPG</t>
  </si>
  <si>
    <t>Gas Price</t>
  </si>
  <si>
    <t>% Nights in Motel</t>
  </si>
  <si>
    <t>Lodging Cost</t>
  </si>
  <si>
    <t>Motel Room</t>
  </si>
  <si>
    <t>Camp Site</t>
  </si>
  <si>
    <t>% Meals Eaten Out</t>
  </si>
  <si>
    <t>Breakfast</t>
  </si>
  <si>
    <t>Lunch</t>
  </si>
  <si>
    <t>Dinner</t>
  </si>
  <si>
    <t>Average Meal Cost Cooking</t>
  </si>
  <si>
    <t>Average Meal Cost Restaurant</t>
  </si>
  <si>
    <t>Daily Trip Costs</t>
  </si>
  <si>
    <t>Fuel</t>
  </si>
  <si>
    <t>Food</t>
  </si>
  <si>
    <t>Total Trip Costs</t>
  </si>
  <si>
    <t>Visas</t>
  </si>
  <si>
    <t>Carnet</t>
  </si>
  <si>
    <t>Shipping Bike</t>
  </si>
  <si>
    <t>Personal Airfare</t>
  </si>
  <si>
    <t>Lodging</t>
  </si>
  <si>
    <t>Motorcycle</t>
  </si>
  <si>
    <t>Major Repairs</t>
  </si>
  <si>
    <t>Trans Border Costs</t>
  </si>
  <si>
    <t>Souveniers</t>
  </si>
  <si>
    <t>Incidentals</t>
  </si>
  <si>
    <t>Contingency</t>
  </si>
  <si>
    <t>Insurance</t>
  </si>
  <si>
    <t>Trip/Evacuation</t>
  </si>
  <si>
    <t>Medical</t>
  </si>
  <si>
    <t>Oil Change</t>
  </si>
  <si>
    <t>Tires</t>
  </si>
  <si>
    <t>Food and Groceries</t>
  </si>
  <si>
    <t>Tire Mileage</t>
  </si>
  <si>
    <t>Number of Tires</t>
  </si>
  <si>
    <t>Cost per Tire</t>
  </si>
  <si>
    <t>Miles Between Changes</t>
  </si>
  <si>
    <t>Oil and Filter Cost/Change</t>
  </si>
  <si>
    <t>Phone Voice and Data</t>
  </si>
  <si>
    <t>Sight Seeing/Entrance Fees</t>
  </si>
  <si>
    <t>Other 1</t>
  </si>
  <si>
    <t>Other 2</t>
  </si>
  <si>
    <t>Other 3</t>
  </si>
  <si>
    <t>Grand Total</t>
  </si>
  <si>
    <t>Cost/Month</t>
  </si>
  <si>
    <t>Cost/Day</t>
  </si>
  <si>
    <t>Food (Total)</t>
  </si>
  <si>
    <t>Lodging (Average Cost/Night)</t>
  </si>
  <si>
    <t>MEXICO</t>
  </si>
  <si>
    <t>C. AMERICA</t>
  </si>
  <si>
    <t>S. AMERICA</t>
  </si>
  <si>
    <t>USA</t>
  </si>
  <si>
    <t>CANADA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</si>
</sst>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72" formatCode="&quot;$&quot;#,##0.00"/>
    <numFmt numFmtId="174" formatCode="&quot;$&quot;#,##0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B5C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3" borderId="0" xfId="0" applyFont="1" applyFill="1" applyAlignment="1" applyProtection="1">
      <alignment horizontal="center"/>
      <protection locked="0"/>
    </xf>
    <xf numFmtId="0" fontId="0" fillId="3" borderId="0" xfId="0" applyFont="1" applyFill="1" applyAlignment="1" applyProtection="1">
      <alignment horizontal="center"/>
      <protection locked="0"/>
    </xf>
    <xf numFmtId="9" fontId="0" fillId="3" borderId="0" xfId="2" applyFont="1" applyFill="1" applyAlignment="1" applyProtection="1">
      <alignment horizontal="center"/>
      <protection locked="0"/>
    </xf>
    <xf numFmtId="172" fontId="0" fillId="3" borderId="0" xfId="1" applyNumberFormat="1" applyFont="1" applyFill="1" applyAlignment="1" applyProtection="1">
      <alignment horizontal="center"/>
      <protection locked="0"/>
    </xf>
    <xf numFmtId="1" fontId="0" fillId="3" borderId="0" xfId="1" applyNumberFormat="1" applyFont="1" applyFill="1" applyAlignment="1" applyProtection="1">
      <alignment horizontal="center"/>
      <protection locked="0"/>
    </xf>
    <xf numFmtId="1" fontId="1" fillId="3" borderId="0" xfId="1" applyNumberFormat="1" applyFont="1" applyFill="1" applyAlignment="1" applyProtection="1">
      <alignment horizontal="center"/>
      <protection locked="0"/>
    </xf>
    <xf numFmtId="174" fontId="0" fillId="3" borderId="0" xfId="1" applyNumberFormat="1" applyFont="1" applyFill="1" applyAlignment="1" applyProtection="1">
      <alignment horizontal="center"/>
      <protection locked="0"/>
    </xf>
    <xf numFmtId="174" fontId="1" fillId="3" borderId="0" xfId="1" applyNumberFormat="1" applyFont="1" applyFill="1" applyAlignment="1" applyProtection="1">
      <alignment horizontal="center"/>
      <protection locked="0"/>
    </xf>
    <xf numFmtId="172" fontId="1" fillId="4" borderId="0" xfId="0" applyNumberFormat="1" applyFont="1" applyFill="1" applyAlignment="1" applyProtection="1">
      <alignment horizontal="center"/>
      <protection locked="0"/>
    </xf>
    <xf numFmtId="9" fontId="1" fillId="3" borderId="0" xfId="2" applyFont="1" applyFill="1" applyAlignment="1" applyProtection="1">
      <alignment horizontal="center"/>
      <protection locked="0"/>
    </xf>
    <xf numFmtId="174" fontId="1" fillId="3" borderId="0" xfId="0" applyNumberFormat="1" applyFont="1" applyFill="1" applyAlignment="1" applyProtection="1">
      <alignment horizontal="center"/>
      <protection locked="0"/>
    </xf>
    <xf numFmtId="172" fontId="1" fillId="3" borderId="0" xfId="0" applyNumberFormat="1" applyFont="1" applyFill="1" applyAlignment="1" applyProtection="1">
      <alignment horizontal="center"/>
      <protection locked="0"/>
    </xf>
    <xf numFmtId="174" fontId="0" fillId="3" borderId="0" xfId="0" applyNumberFormat="1" applyFont="1" applyFill="1" applyAlignment="1" applyProtection="1">
      <alignment horizontal="center"/>
      <protection locked="0"/>
    </xf>
    <xf numFmtId="0" fontId="0" fillId="5" borderId="0" xfId="0" applyFill="1" applyProtection="1"/>
    <xf numFmtId="0" fontId="0" fillId="5" borderId="0" xfId="0" applyFill="1" applyAlignment="1" applyProtection="1">
      <alignment horizontal="center"/>
    </xf>
    <xf numFmtId="0" fontId="4" fillId="5" borderId="0" xfId="0" applyFont="1" applyFill="1" applyAlignment="1" applyProtection="1">
      <alignment horizontal="center"/>
    </xf>
    <xf numFmtId="0" fontId="0" fillId="0" borderId="0" xfId="0" applyProtection="1"/>
    <xf numFmtId="0" fontId="4" fillId="5" borderId="0" xfId="0" applyFont="1" applyFill="1" applyProtection="1"/>
    <xf numFmtId="0" fontId="4" fillId="5" borderId="0" xfId="0" applyFont="1" applyFill="1" applyAlignment="1" applyProtection="1">
      <alignment horizontal="center"/>
    </xf>
    <xf numFmtId="0" fontId="0" fillId="0" borderId="0" xfId="0" applyFont="1" applyProtection="1"/>
    <xf numFmtId="0" fontId="0" fillId="0" borderId="0" xfId="0" applyFont="1" applyAlignment="1" applyProtection="1">
      <alignment horizontal="center"/>
    </xf>
    <xf numFmtId="9" fontId="0" fillId="0" borderId="0" xfId="2" applyFont="1" applyAlignment="1" applyProtection="1">
      <alignment horizontal="center"/>
    </xf>
    <xf numFmtId="0" fontId="0" fillId="0" borderId="0" xfId="0" applyFont="1" applyFill="1" applyProtection="1"/>
    <xf numFmtId="172" fontId="0" fillId="0" borderId="0" xfId="0" applyNumberFormat="1" applyFont="1" applyFill="1" applyAlignment="1" applyProtection="1">
      <alignment horizontal="center"/>
    </xf>
    <xf numFmtId="0" fontId="0" fillId="0" borderId="0" xfId="0" applyFill="1" applyProtection="1"/>
    <xf numFmtId="1" fontId="0" fillId="0" borderId="0" xfId="0" applyNumberFormat="1" applyFont="1" applyAlignment="1" applyProtection="1">
      <alignment horizontal="center"/>
    </xf>
    <xf numFmtId="172" fontId="0" fillId="0" borderId="0" xfId="1" applyNumberFormat="1" applyFont="1" applyAlignment="1" applyProtection="1">
      <alignment horizontal="center"/>
    </xf>
    <xf numFmtId="1" fontId="0" fillId="0" borderId="0" xfId="1" applyNumberFormat="1" applyFont="1" applyAlignment="1" applyProtection="1">
      <alignment horizontal="center"/>
    </xf>
    <xf numFmtId="174" fontId="0" fillId="0" borderId="0" xfId="1" applyNumberFormat="1" applyFont="1" applyAlignment="1" applyProtection="1">
      <alignment horizontal="center"/>
    </xf>
    <xf numFmtId="172" fontId="3" fillId="0" borderId="0" xfId="0" applyNumberFormat="1" applyFont="1" applyFill="1" applyAlignment="1" applyProtection="1">
      <alignment horizontal="center"/>
    </xf>
    <xf numFmtId="172" fontId="0" fillId="0" borderId="0" xfId="0" applyNumberFormat="1" applyFill="1" applyAlignment="1" applyProtection="1">
      <alignment horizontal="center"/>
    </xf>
    <xf numFmtId="172" fontId="0" fillId="5" borderId="0" xfId="0" applyNumberFormat="1" applyFill="1" applyAlignment="1" applyProtection="1">
      <alignment horizontal="center"/>
    </xf>
    <xf numFmtId="174" fontId="0" fillId="0" borderId="0" xfId="0" applyNumberFormat="1" applyAlignment="1" applyProtection="1">
      <alignment horizontal="center"/>
    </xf>
    <xf numFmtId="174" fontId="0" fillId="0" borderId="0" xfId="0" applyNumberFormat="1" applyFill="1" applyAlignment="1" applyProtection="1">
      <alignment horizontal="center"/>
    </xf>
    <xf numFmtId="172" fontId="0" fillId="0" borderId="0" xfId="0" applyNumberFormat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2" fillId="2" borderId="1" xfId="0" applyFont="1" applyFill="1" applyBorder="1" applyProtection="1"/>
    <xf numFmtId="0" fontId="0" fillId="2" borderId="2" xfId="0" applyFont="1" applyFill="1" applyBorder="1" applyProtection="1"/>
    <xf numFmtId="174" fontId="2" fillId="2" borderId="3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2" fillId="2" borderId="4" xfId="0" applyFont="1" applyFill="1" applyBorder="1" applyProtection="1"/>
    <xf numFmtId="0" fontId="0" fillId="2" borderId="0" xfId="0" applyFont="1" applyFill="1" applyBorder="1" applyProtection="1"/>
    <xf numFmtId="174" fontId="2" fillId="2" borderId="5" xfId="0" applyNumberFormat="1" applyFont="1" applyFill="1" applyBorder="1" applyAlignment="1" applyProtection="1">
      <alignment horizontal="center"/>
    </xf>
    <xf numFmtId="0" fontId="2" fillId="2" borderId="6" xfId="0" applyFont="1" applyFill="1" applyBorder="1" applyProtection="1"/>
    <xf numFmtId="0" fontId="0" fillId="2" borderId="7" xfId="0" applyFont="1" applyFill="1" applyBorder="1" applyProtection="1"/>
    <xf numFmtId="174" fontId="2" fillId="2" borderId="8" xfId="0" applyNumberFormat="1" applyFont="1" applyFill="1" applyBorder="1" applyAlignment="1" applyProtection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B5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298D9-1900-5C44-8034-26C12FA79C96}">
  <dimension ref="A1:J68"/>
  <sheetViews>
    <sheetView showGridLines="0" tabSelected="1" zoomScaleNormal="100" workbookViewId="0">
      <pane xSplit="4" ySplit="2" topLeftCell="G17" activePane="bottomRight" state="frozen"/>
      <selection pane="topRight" activeCell="E1" sqref="E1"/>
      <selection pane="bottomLeft" activeCell="A3" sqref="A3"/>
      <selection pane="bottomRight" activeCell="D61" sqref="D61"/>
    </sheetView>
  </sheetViews>
  <sheetFormatPr baseColWidth="10" defaultRowHeight="16" x14ac:dyDescent="0.2"/>
  <cols>
    <col min="1" max="1" width="3.33203125" style="17" customWidth="1"/>
    <col min="2" max="2" width="3" style="17" customWidth="1"/>
    <col min="3" max="3" width="23.33203125" style="17" customWidth="1"/>
    <col min="4" max="4" width="18.5" style="40" customWidth="1"/>
    <col min="5" max="9" width="10.83203125" style="40"/>
    <col min="10" max="10" width="10.83203125" style="17" customWidth="1"/>
    <col min="11" max="16384" width="10.83203125" style="17"/>
  </cols>
  <sheetData>
    <row r="1" spans="1:9" x14ac:dyDescent="0.2">
      <c r="A1" s="14"/>
      <c r="B1" s="14"/>
      <c r="C1" s="14"/>
      <c r="D1" s="15"/>
      <c r="E1" s="16" t="s">
        <v>0</v>
      </c>
      <c r="F1" s="16"/>
      <c r="G1" s="16"/>
      <c r="H1" s="16"/>
      <c r="I1" s="16"/>
    </row>
    <row r="2" spans="1:9" x14ac:dyDescent="0.2">
      <c r="A2" s="18" t="s">
        <v>3</v>
      </c>
      <c r="B2" s="18"/>
      <c r="C2" s="18"/>
      <c r="D2" s="19" t="s">
        <v>5</v>
      </c>
      <c r="E2" s="1" t="s">
        <v>57</v>
      </c>
      <c r="F2" s="1" t="s">
        <v>58</v>
      </c>
      <c r="G2" s="1" t="s">
        <v>54</v>
      </c>
      <c r="H2" s="1" t="s">
        <v>55</v>
      </c>
      <c r="I2" s="1" t="s">
        <v>56</v>
      </c>
    </row>
    <row r="3" spans="1:9" x14ac:dyDescent="0.2">
      <c r="A3" s="20" t="s">
        <v>1</v>
      </c>
      <c r="B3" s="20"/>
      <c r="C3" s="20"/>
      <c r="D3" s="21">
        <f>SUM(Weeks_In_Region1:Weeks_In_Region5)</f>
        <v>52</v>
      </c>
      <c r="E3" s="2">
        <v>8</v>
      </c>
      <c r="F3" s="2">
        <v>8</v>
      </c>
      <c r="G3" s="2">
        <v>8</v>
      </c>
      <c r="H3" s="2">
        <v>14</v>
      </c>
      <c r="I3" s="2">
        <v>14</v>
      </c>
    </row>
    <row r="4" spans="1:9" x14ac:dyDescent="0.2">
      <c r="A4" s="20" t="s">
        <v>2</v>
      </c>
      <c r="B4" s="20"/>
      <c r="C4" s="20"/>
      <c r="D4" s="22">
        <f>SUM(PerCent_Time_In_Region1:PerCent_Time_In_Region5)</f>
        <v>1</v>
      </c>
      <c r="E4" s="3">
        <f>E3/$D$3</f>
        <v>0.15384615384615385</v>
      </c>
      <c r="F4" s="3">
        <f t="shared" ref="F4:I4" si="0">F3/$D$3</f>
        <v>0.15384615384615385</v>
      </c>
      <c r="G4" s="3">
        <f t="shared" si="0"/>
        <v>0.15384615384615385</v>
      </c>
      <c r="H4" s="3">
        <f t="shared" si="0"/>
        <v>0.26923076923076922</v>
      </c>
      <c r="I4" s="3">
        <f t="shared" si="0"/>
        <v>0.26923076923076922</v>
      </c>
    </row>
    <row r="5" spans="1:9" s="25" customFormat="1" x14ac:dyDescent="0.2">
      <c r="A5" s="23" t="s">
        <v>27</v>
      </c>
      <c r="B5" s="23"/>
      <c r="C5" s="23"/>
      <c r="D5" s="24"/>
      <c r="E5" s="24"/>
      <c r="F5" s="24"/>
      <c r="G5" s="24"/>
      <c r="H5" s="24"/>
      <c r="I5" s="24"/>
    </row>
    <row r="6" spans="1:9" x14ac:dyDescent="0.2">
      <c r="A6" s="20"/>
      <c r="B6" s="20" t="s">
        <v>4</v>
      </c>
      <c r="C6" s="20"/>
      <c r="D6" s="26">
        <f>E6*PerCent_Time_In_Region1+F6*PerCent_Time_In_Region2+G6*PerCent_Time_In_Region3+H6*PerCent_Time_In_Region4+I6*PerCent_Time_In_Region5</f>
        <v>132.69230769230771</v>
      </c>
      <c r="E6" s="2">
        <v>150</v>
      </c>
      <c r="F6" s="2">
        <v>150</v>
      </c>
      <c r="G6" s="2">
        <v>125</v>
      </c>
      <c r="H6" s="2">
        <v>125</v>
      </c>
      <c r="I6" s="2">
        <v>125</v>
      </c>
    </row>
    <row r="7" spans="1:9" x14ac:dyDescent="0.2">
      <c r="A7" s="20"/>
      <c r="B7" s="20" t="s">
        <v>6</v>
      </c>
      <c r="C7" s="20"/>
      <c r="D7" s="26">
        <f>E7*PerCent_Time_In_Region1+F7*PerCent_Time_In_Region2+G7*PerCent_Time_In_Region3+H7*PerCent_Time_In_Region4+I7*PerCent_Time_In_Region5</f>
        <v>30</v>
      </c>
      <c r="E7" s="2">
        <v>30</v>
      </c>
      <c r="F7" s="2">
        <v>30</v>
      </c>
      <c r="G7" s="2">
        <v>30</v>
      </c>
      <c r="H7" s="2">
        <v>30</v>
      </c>
      <c r="I7" s="2">
        <v>30</v>
      </c>
    </row>
    <row r="8" spans="1:9" x14ac:dyDescent="0.2">
      <c r="A8" s="20"/>
      <c r="B8" s="20" t="s">
        <v>7</v>
      </c>
      <c r="C8" s="20"/>
      <c r="D8" s="27">
        <f>E8*PerCent_Time_In_Region1+F8*PerCent_Time_In_Region2+G8*PerCent_Time_In_Region3+H8*PerCent_Time_In_Region4+I8*PerCent_Time_In_Region5</f>
        <v>4.4846153846153847</v>
      </c>
      <c r="E8" s="4">
        <v>3.15</v>
      </c>
      <c r="F8" s="4">
        <v>5</v>
      </c>
      <c r="G8" s="4">
        <v>3.5</v>
      </c>
      <c r="H8" s="4">
        <v>5</v>
      </c>
      <c r="I8" s="4">
        <v>5</v>
      </c>
    </row>
    <row r="9" spans="1:9" s="25" customFormat="1" x14ac:dyDescent="0.2">
      <c r="A9" s="23"/>
      <c r="B9" s="23" t="s">
        <v>37</v>
      </c>
      <c r="C9" s="23"/>
      <c r="D9" s="24"/>
      <c r="E9" s="24"/>
      <c r="F9" s="24"/>
      <c r="G9" s="24"/>
      <c r="H9" s="24"/>
      <c r="I9" s="24"/>
    </row>
    <row r="10" spans="1:9" x14ac:dyDescent="0.2">
      <c r="A10" s="20"/>
      <c r="B10" s="20"/>
      <c r="C10" s="20" t="s">
        <v>39</v>
      </c>
      <c r="D10" s="28">
        <f>E10*PerCent_Time_In_Region1+F10*PerCent_Time_In_Region2+G10*PerCent_Time_In_Region3+H10*PerCent_Time_In_Region4+I10*PerCent_Time_In_Region5</f>
        <v>6000</v>
      </c>
      <c r="E10" s="5">
        <v>6000</v>
      </c>
      <c r="F10" s="5">
        <v>6000</v>
      </c>
      <c r="G10" s="5">
        <v>6000</v>
      </c>
      <c r="H10" s="5">
        <v>6000</v>
      </c>
      <c r="I10" s="5">
        <v>6000</v>
      </c>
    </row>
    <row r="11" spans="1:9" x14ac:dyDescent="0.2">
      <c r="C11" s="17" t="s">
        <v>40</v>
      </c>
      <c r="D11" s="6">
        <v>3</v>
      </c>
      <c r="E11" s="24"/>
      <c r="F11" s="24"/>
      <c r="G11" s="24"/>
      <c r="H11" s="24"/>
      <c r="I11" s="24"/>
    </row>
    <row r="12" spans="1:9" x14ac:dyDescent="0.2">
      <c r="C12" s="17" t="s">
        <v>41</v>
      </c>
      <c r="D12" s="29">
        <f>E12*PerCent_Time_In_Region1+F12*PerCent_Time_In_Region2+G12*PerCent_Time_In_Region3+H12*PerCent_Time_In_Region4+I12*PerCent_Time_In_Region5</f>
        <v>134.61538461538461</v>
      </c>
      <c r="E12" s="7">
        <v>100</v>
      </c>
      <c r="F12" s="7">
        <v>100</v>
      </c>
      <c r="G12" s="7">
        <v>150</v>
      </c>
      <c r="H12" s="7">
        <v>150</v>
      </c>
      <c r="I12" s="7">
        <v>150</v>
      </c>
    </row>
    <row r="13" spans="1:9" s="25" customFormat="1" x14ac:dyDescent="0.2">
      <c r="B13" s="25" t="s">
        <v>36</v>
      </c>
      <c r="D13" s="30"/>
      <c r="E13" s="30"/>
      <c r="F13" s="30"/>
      <c r="G13" s="30"/>
      <c r="H13" s="30"/>
      <c r="I13" s="30"/>
    </row>
    <row r="14" spans="1:9" x14ac:dyDescent="0.2">
      <c r="C14" s="17" t="s">
        <v>42</v>
      </c>
      <c r="D14" s="28">
        <f>E14*PerCent_Time_In_Region1+F14*PerCent_Time_In_Region2+G14*PerCent_Time_In_Region3+H14*PerCent_Time_In_Region4+I14*PerCent_Time_In_Region5</f>
        <v>3000</v>
      </c>
      <c r="E14" s="6">
        <v>3000</v>
      </c>
      <c r="F14" s="6">
        <v>3000</v>
      </c>
      <c r="G14" s="6">
        <v>3000</v>
      </c>
      <c r="H14" s="6">
        <v>3000</v>
      </c>
      <c r="I14" s="6">
        <v>3000</v>
      </c>
    </row>
    <row r="15" spans="1:9" x14ac:dyDescent="0.2">
      <c r="C15" s="17" t="s">
        <v>43</v>
      </c>
      <c r="D15" s="29">
        <f>E15*PerCent_Time_In_Region1+F15*PerCent_Time_In_Region2+G15*PerCent_Time_In_Region3+H15*PerCent_Time_In_Region4+I15*PerCent_Time_In_Region5</f>
        <v>46.92307692307692</v>
      </c>
      <c r="E15" s="8">
        <v>40</v>
      </c>
      <c r="F15" s="8">
        <v>40</v>
      </c>
      <c r="G15" s="8">
        <v>50</v>
      </c>
      <c r="H15" s="8">
        <v>50</v>
      </c>
      <c r="I15" s="8">
        <v>50</v>
      </c>
    </row>
    <row r="16" spans="1:9" x14ac:dyDescent="0.2">
      <c r="A16" s="17" t="s">
        <v>26</v>
      </c>
      <c r="D16" s="30"/>
      <c r="E16" s="9"/>
      <c r="F16" s="9"/>
      <c r="G16" s="9"/>
      <c r="H16" s="9"/>
      <c r="I16" s="9"/>
    </row>
    <row r="17" spans="1:9" x14ac:dyDescent="0.2">
      <c r="B17" s="17" t="s">
        <v>8</v>
      </c>
      <c r="D17" s="22">
        <v>0.8</v>
      </c>
      <c r="E17" s="10">
        <v>0.33</v>
      </c>
      <c r="F17" s="10">
        <v>0.33</v>
      </c>
      <c r="G17" s="10">
        <v>0.9</v>
      </c>
      <c r="H17" s="10">
        <v>0.9</v>
      </c>
      <c r="I17" s="10">
        <v>0.9</v>
      </c>
    </row>
    <row r="18" spans="1:9" x14ac:dyDescent="0.2">
      <c r="B18" s="17" t="s">
        <v>9</v>
      </c>
      <c r="D18" s="30"/>
      <c r="E18" s="9"/>
      <c r="F18" s="9"/>
      <c r="G18" s="9"/>
      <c r="H18" s="9"/>
      <c r="I18" s="9"/>
    </row>
    <row r="19" spans="1:9" x14ac:dyDescent="0.2">
      <c r="C19" s="17" t="s">
        <v>10</v>
      </c>
      <c r="D19" s="29">
        <f>E19*PerCent_Time_In_Region1+F19*PerCent_Time_In_Region2+G19*PerCent_Time_In_Region3+H19*PerCent_Time_In_Region4+I19*PerCent_Time_In_Region5</f>
        <v>58.653846153846146</v>
      </c>
      <c r="E19" s="8">
        <v>90</v>
      </c>
      <c r="F19" s="8">
        <v>120</v>
      </c>
      <c r="G19" s="8">
        <v>40</v>
      </c>
      <c r="H19" s="8">
        <v>40</v>
      </c>
      <c r="I19" s="8">
        <v>35</v>
      </c>
    </row>
    <row r="20" spans="1:9" x14ac:dyDescent="0.2">
      <c r="C20" s="17" t="s">
        <v>11</v>
      </c>
      <c r="D20" s="29">
        <f>E20*PerCent_Time_In_Region1+F20*PerCent_Time_In_Region2+G20*PerCent_Time_In_Region3+H20*PerCent_Time_In_Region4+I20*PerCent_Time_In_Region5</f>
        <v>14.615384615384615</v>
      </c>
      <c r="E20" s="11">
        <v>25</v>
      </c>
      <c r="F20" s="11">
        <v>25</v>
      </c>
      <c r="G20" s="11">
        <v>10</v>
      </c>
      <c r="H20" s="11">
        <v>10</v>
      </c>
      <c r="I20" s="12">
        <v>10</v>
      </c>
    </row>
    <row r="21" spans="1:9" x14ac:dyDescent="0.2">
      <c r="A21" s="17" t="s">
        <v>38</v>
      </c>
      <c r="D21" s="31"/>
      <c r="E21" s="31"/>
      <c r="F21" s="31"/>
      <c r="G21" s="31"/>
      <c r="H21" s="31"/>
      <c r="I21" s="31"/>
    </row>
    <row r="22" spans="1:9" x14ac:dyDescent="0.2">
      <c r="B22" s="17" t="s">
        <v>12</v>
      </c>
      <c r="D22" s="31"/>
      <c r="E22" s="31"/>
      <c r="F22" s="31"/>
      <c r="G22" s="31"/>
      <c r="H22" s="31"/>
      <c r="I22" s="31"/>
    </row>
    <row r="23" spans="1:9" x14ac:dyDescent="0.2">
      <c r="C23" s="17" t="s">
        <v>13</v>
      </c>
      <c r="D23" s="22">
        <f>E23*PerCent_Time_In_Region1+F23*PerCent_Time_In_Region2+G23*PerCent_Time_In_Region3+H23*PerCent_Time_In_Region4+I23*PerCent_Time_In_Region5</f>
        <v>0.14461538461538462</v>
      </c>
      <c r="E23" s="10">
        <v>0.11</v>
      </c>
      <c r="F23" s="10">
        <v>0.2</v>
      </c>
      <c r="G23" s="10">
        <v>0.21</v>
      </c>
      <c r="H23" s="10">
        <v>0.24</v>
      </c>
      <c r="I23" s="10"/>
    </row>
    <row r="24" spans="1:9" x14ac:dyDescent="0.2">
      <c r="C24" s="17" t="s">
        <v>14</v>
      </c>
      <c r="D24" s="22">
        <f>E24*PerCent_Time_In_Region1+F24*PerCent_Time_In_Region2+G24*PerCent_Time_In_Region3+H24*PerCent_Time_In_Region4+I24*PerCent_Time_In_Region5</f>
        <v>0.24230769230769231</v>
      </c>
      <c r="E24" s="10">
        <v>0.1</v>
      </c>
      <c r="F24" s="10">
        <v>0.1</v>
      </c>
      <c r="G24" s="10">
        <v>0.5</v>
      </c>
      <c r="H24" s="10">
        <v>0.5</v>
      </c>
      <c r="I24" s="10"/>
    </row>
    <row r="25" spans="1:9" x14ac:dyDescent="0.2">
      <c r="C25" s="17" t="s">
        <v>15</v>
      </c>
      <c r="D25" s="22">
        <f>E25*PerCent_Time_In_Region1+F25*PerCent_Time_In_Region2+G25*PerCent_Time_In_Region3+H25*PerCent_Time_In_Region4+I25*PerCent_Time_In_Region5</f>
        <v>0.23846153846153847</v>
      </c>
      <c r="E25" s="10">
        <v>0.2</v>
      </c>
      <c r="F25" s="10">
        <v>0.25</v>
      </c>
      <c r="G25" s="10">
        <v>0.4</v>
      </c>
      <c r="H25" s="10">
        <v>0.4</v>
      </c>
      <c r="I25" s="10"/>
    </row>
    <row r="26" spans="1:9" x14ac:dyDescent="0.2">
      <c r="B26" s="17" t="s">
        <v>16</v>
      </c>
      <c r="D26" s="31"/>
      <c r="E26" s="24"/>
      <c r="F26" s="24"/>
      <c r="G26" s="24"/>
      <c r="H26" s="24"/>
      <c r="I26" s="24"/>
    </row>
    <row r="27" spans="1:9" x14ac:dyDescent="0.2">
      <c r="C27" s="17" t="s">
        <v>13</v>
      </c>
      <c r="D27" s="29">
        <f>E27*PerCent_Time_In_Region1+F27*PerCent_Time_In_Region2+G27*PerCent_Time_In_Region3+H27*PerCent_Time_In_Region4+I27*PerCent_Time_In_Region5</f>
        <v>5.1923076923076925</v>
      </c>
      <c r="E27" s="13">
        <v>10</v>
      </c>
      <c r="F27" s="13">
        <v>10</v>
      </c>
      <c r="G27" s="13">
        <v>5</v>
      </c>
      <c r="H27" s="13">
        <v>5</v>
      </c>
      <c r="I27" s="13"/>
    </row>
    <row r="28" spans="1:9" x14ac:dyDescent="0.2">
      <c r="C28" s="17" t="s">
        <v>14</v>
      </c>
      <c r="D28" s="29">
        <f>E28*PerCent_Time_In_Region1+F28*PerCent_Time_In_Region2+G28*PerCent_Time_In_Region3+H28*PerCent_Time_In_Region4+I28*PerCent_Time_In_Region5</f>
        <v>5.1923076923076925</v>
      </c>
      <c r="E28" s="13">
        <v>10</v>
      </c>
      <c r="F28" s="13">
        <v>10</v>
      </c>
      <c r="G28" s="13">
        <v>5</v>
      </c>
      <c r="H28" s="13">
        <v>5</v>
      </c>
      <c r="I28" s="13"/>
    </row>
    <row r="29" spans="1:9" x14ac:dyDescent="0.2">
      <c r="C29" s="17" t="s">
        <v>15</v>
      </c>
      <c r="D29" s="29">
        <f>E29*PerCent_Time_In_Region1+F29*PerCent_Time_In_Region2+G29*PerCent_Time_In_Region3+H29*PerCent_Time_In_Region4+I29*PerCent_Time_In_Region5</f>
        <v>10.384615384615385</v>
      </c>
      <c r="E29" s="13">
        <v>20</v>
      </c>
      <c r="F29" s="13">
        <v>20</v>
      </c>
      <c r="G29" s="13">
        <v>10</v>
      </c>
      <c r="H29" s="13">
        <v>10</v>
      </c>
      <c r="I29" s="13"/>
    </row>
    <row r="30" spans="1:9" x14ac:dyDescent="0.2">
      <c r="B30" s="17" t="s">
        <v>17</v>
      </c>
      <c r="D30" s="31"/>
      <c r="E30" s="24"/>
      <c r="F30" s="24"/>
      <c r="G30" s="24"/>
      <c r="H30" s="24"/>
      <c r="I30" s="24"/>
    </row>
    <row r="31" spans="1:9" x14ac:dyDescent="0.2">
      <c r="C31" s="17" t="s">
        <v>13</v>
      </c>
      <c r="D31" s="29">
        <f>E31*PerCent_Time_In_Region1+F31*PerCent_Time_In_Region2+G31*PerCent_Time_In_Region3+H31*PerCent_Time_In_Region4+I31*PerCent_Time_In_Region5</f>
        <v>11.153846153846153</v>
      </c>
      <c r="E31" s="13">
        <v>20</v>
      </c>
      <c r="F31" s="13">
        <v>25</v>
      </c>
      <c r="G31" s="13">
        <v>10</v>
      </c>
      <c r="H31" s="13">
        <v>10</v>
      </c>
      <c r="I31" s="13"/>
    </row>
    <row r="32" spans="1:9" x14ac:dyDescent="0.2">
      <c r="C32" s="17" t="s">
        <v>14</v>
      </c>
      <c r="D32" s="29">
        <f>E32*PerCent_Time_In_Region1+F32*PerCent_Time_In_Region2+G32*PerCent_Time_In_Region3+H32*PerCent_Time_In_Region4+I32*PerCent_Time_In_Region5</f>
        <v>11.153846153846153</v>
      </c>
      <c r="E32" s="13">
        <v>20</v>
      </c>
      <c r="F32" s="13">
        <v>25</v>
      </c>
      <c r="G32" s="13">
        <v>10</v>
      </c>
      <c r="H32" s="13">
        <v>10</v>
      </c>
      <c r="I32" s="13"/>
    </row>
    <row r="33" spans="1:10" x14ac:dyDescent="0.2">
      <c r="C33" s="17" t="s">
        <v>15</v>
      </c>
      <c r="D33" s="29">
        <f>E33*PerCent_Time_In_Region1+F33*PerCent_Time_In_Region2+G33*PerCent_Time_In_Region3+H33*PerCent_Time_In_Region4+I33*PerCent_Time_In_Region5</f>
        <v>28.076923076923077</v>
      </c>
      <c r="E33" s="13">
        <v>50</v>
      </c>
      <c r="F33" s="13">
        <v>60</v>
      </c>
      <c r="G33" s="13">
        <v>20</v>
      </c>
      <c r="H33" s="13">
        <v>30</v>
      </c>
      <c r="I33" s="13"/>
    </row>
    <row r="34" spans="1:10" x14ac:dyDescent="0.2">
      <c r="A34" s="18" t="s">
        <v>18</v>
      </c>
      <c r="B34" s="14"/>
      <c r="C34" s="14"/>
      <c r="D34" s="32"/>
      <c r="E34" s="32"/>
      <c r="F34" s="32"/>
      <c r="G34" s="32"/>
      <c r="H34" s="32"/>
      <c r="I34" s="32"/>
    </row>
    <row r="35" spans="1:10" x14ac:dyDescent="0.2">
      <c r="B35" s="17" t="s">
        <v>19</v>
      </c>
      <c r="D35" s="29">
        <f>E35*PerCent_Time_In_Region1+F35*PerCent_Time_In_Region2+G35*PerCent_Time_In_Region3+H35*PerCent_Time_In_Region4+I35*PerCent_Time_In_Region5</f>
        <v>19.730769230769234</v>
      </c>
      <c r="E35" s="33">
        <f>IF(E$3&gt;0,E6/E7*E8,0)</f>
        <v>15.75</v>
      </c>
      <c r="F35" s="33">
        <f>IF(F$3&gt;0,F6/F7*F8,0)</f>
        <v>25</v>
      </c>
      <c r="G35" s="33">
        <f>IF(G$3&gt;0,G6/G7*G8,0)</f>
        <v>14.583333333333334</v>
      </c>
      <c r="H35" s="33">
        <f>IF(H$3&gt;0,H6/H7*H8,0)</f>
        <v>20.833333333333336</v>
      </c>
      <c r="I35" s="33">
        <f>IF(I$3&gt;0,I6/I7*I8,0)</f>
        <v>20.833333333333336</v>
      </c>
    </row>
    <row r="36" spans="1:10" x14ac:dyDescent="0.2">
      <c r="B36" s="17" t="s">
        <v>52</v>
      </c>
      <c r="D36" s="29">
        <f>E36*PerCent_Time_In_Region1+F36*PerCent_Time_In_Region2+G36*PerCent_Time_In_Region3+H36*PerCent_Time_In_Region4+I36*PerCent_Time_In_Region5</f>
        <v>28.557692307692307</v>
      </c>
      <c r="E36" s="29">
        <f>SUM(E37:E39)</f>
        <v>48.1</v>
      </c>
      <c r="F36" s="29">
        <f>SUM(F37:F39)</f>
        <v>54.5</v>
      </c>
      <c r="G36" s="29">
        <f>SUM(G37:G39)</f>
        <v>27.55</v>
      </c>
      <c r="H36" s="29">
        <f>SUM(H37:H39)</f>
        <v>31.7</v>
      </c>
      <c r="I36" s="29">
        <f>SUM(I37:I39)</f>
        <v>0</v>
      </c>
    </row>
    <row r="37" spans="1:10" x14ac:dyDescent="0.2">
      <c r="A37" s="31"/>
      <c r="C37" s="17" t="s">
        <v>13</v>
      </c>
      <c r="D37" s="29">
        <f>E37*PerCent_Time_In_Region1+F37*PerCent_Time_In_Region2+G37*PerCent_Time_In_Region3+H37*PerCent_Time_In_Region4+I37*PerCent_Time_In_Region5</f>
        <v>6.3076923076923075</v>
      </c>
      <c r="E37" s="33">
        <f>E23*E31+(1-E23)*E27</f>
        <v>11.100000000000001</v>
      </c>
      <c r="F37" s="33">
        <f>F23*F31+(1-F23)*F27</f>
        <v>13</v>
      </c>
      <c r="G37" s="33">
        <f>G23*G31+(1-G23)*G27</f>
        <v>6.0500000000000007</v>
      </c>
      <c r="H37" s="33">
        <f>H23*H31+(1-H23)*H27</f>
        <v>6.1999999999999993</v>
      </c>
      <c r="I37" s="33">
        <f>I23*I31+(1-I23)*I27</f>
        <v>0</v>
      </c>
    </row>
    <row r="38" spans="1:10" x14ac:dyDescent="0.2">
      <c r="A38" s="31"/>
      <c r="C38" s="17" t="s">
        <v>14</v>
      </c>
      <c r="D38" s="29">
        <f>E38*PerCent_Time_In_Region1+F38*PerCent_Time_In_Region2+G38*PerCent_Time_In_Region3+H38*PerCent_Time_In_Region4+I38*PerCent_Time_In_Region5</f>
        <v>6.634615384615385</v>
      </c>
      <c r="E38" s="33">
        <f>E24*E32+(1-E24)*E28</f>
        <v>11</v>
      </c>
      <c r="F38" s="33">
        <f>F24*F32+(1-F24)*F28</f>
        <v>11.5</v>
      </c>
      <c r="G38" s="33">
        <f>G24*G32+(1-G24)*G28</f>
        <v>7.5</v>
      </c>
      <c r="H38" s="33">
        <f>H24*H32+(1-H24)*H28</f>
        <v>7.5</v>
      </c>
      <c r="I38" s="33">
        <f>I24*I32+(1-I24)*I28</f>
        <v>0</v>
      </c>
    </row>
    <row r="39" spans="1:10" x14ac:dyDescent="0.2">
      <c r="A39" s="31"/>
      <c r="C39" s="17" t="s">
        <v>15</v>
      </c>
      <c r="D39" s="29">
        <f>E39*PerCent_Time_In_Region1+F39*PerCent_Time_In_Region2+G39*PerCent_Time_In_Region3+H39*PerCent_Time_In_Region4+I39*PerCent_Time_In_Region5</f>
        <v>15.615384615384617</v>
      </c>
      <c r="E39" s="33">
        <f>E25*E33+(1-E25)*E29</f>
        <v>26</v>
      </c>
      <c r="F39" s="33">
        <f>F25*F33+(1-F25)*F29</f>
        <v>30</v>
      </c>
      <c r="G39" s="33">
        <f>G25*G33+(1-G25)*G29</f>
        <v>14</v>
      </c>
      <c r="H39" s="33">
        <f>H25*H33+(1-H25)*H29</f>
        <v>18</v>
      </c>
      <c r="I39" s="33">
        <f>I25*I33+(1-I25)*I29</f>
        <v>0</v>
      </c>
    </row>
    <row r="40" spans="1:10" x14ac:dyDescent="0.2">
      <c r="B40" s="17" t="s">
        <v>53</v>
      </c>
      <c r="D40" s="29">
        <f>E40*PerCent_Time_In_Region1+F40*PerCent_Time_In_Region2+G40*PerCent_Time_In_Region3+H40*PerCent_Time_In_Region4+I40*PerCent_Time_In_Region5</f>
        <v>40.219230769230769</v>
      </c>
      <c r="E40" s="34">
        <f>E17*E19+(1-E17)*E20</f>
        <v>46.45</v>
      </c>
      <c r="F40" s="34">
        <f>F17*F19+(1-F17)*F20</f>
        <v>56.35</v>
      </c>
      <c r="G40" s="34">
        <f>G17*G19+(1-G17)*G20</f>
        <v>37</v>
      </c>
      <c r="H40" s="34">
        <f>H17*H19+(1-H17)*H20</f>
        <v>37</v>
      </c>
      <c r="I40" s="34">
        <f>I17*I19+(1-I17)*I20</f>
        <v>32.5</v>
      </c>
    </row>
    <row r="41" spans="1:10" x14ac:dyDescent="0.2">
      <c r="A41" s="18" t="s">
        <v>21</v>
      </c>
      <c r="B41" s="14"/>
      <c r="C41" s="14"/>
      <c r="D41" s="32"/>
      <c r="E41" s="32"/>
      <c r="F41" s="32"/>
      <c r="G41" s="32"/>
      <c r="H41" s="32"/>
      <c r="I41" s="32"/>
    </row>
    <row r="42" spans="1:10" x14ac:dyDescent="0.2">
      <c r="B42" s="17" t="s">
        <v>20</v>
      </c>
      <c r="D42" s="33">
        <f>SUM(E42:I42)</f>
        <v>10395</v>
      </c>
      <c r="E42" s="33">
        <f>E$3*7*E36</f>
        <v>2693.6</v>
      </c>
      <c r="F42" s="33">
        <f>F$3*7*F36</f>
        <v>3052</v>
      </c>
      <c r="G42" s="33">
        <f>G$3*7*G36</f>
        <v>1542.8</v>
      </c>
      <c r="H42" s="33">
        <f>H$3*7*H36</f>
        <v>3106.6</v>
      </c>
      <c r="I42" s="33">
        <f>I$3*7*I36</f>
        <v>0</v>
      </c>
    </row>
    <row r="43" spans="1:10" x14ac:dyDescent="0.2">
      <c r="B43" s="17" t="s">
        <v>26</v>
      </c>
      <c r="D43" s="33">
        <f>SUM(E43:I43)</f>
        <v>14639.8</v>
      </c>
      <c r="E43" s="33">
        <f>E40*E$3*7</f>
        <v>2601.2000000000003</v>
      </c>
      <c r="F43" s="33">
        <f t="shared" ref="F43:I43" si="1">F40*F$3*7</f>
        <v>3155.6</v>
      </c>
      <c r="G43" s="33">
        <f t="shared" si="1"/>
        <v>2072</v>
      </c>
      <c r="H43" s="33">
        <f t="shared" si="1"/>
        <v>3626</v>
      </c>
      <c r="I43" s="33">
        <f t="shared" si="1"/>
        <v>3185</v>
      </c>
    </row>
    <row r="44" spans="1:10" x14ac:dyDescent="0.2">
      <c r="B44" s="17" t="s">
        <v>27</v>
      </c>
      <c r="D44" s="31"/>
      <c r="E44" s="24"/>
      <c r="F44" s="24"/>
      <c r="G44" s="24"/>
      <c r="H44" s="24"/>
      <c r="I44" s="24"/>
    </row>
    <row r="45" spans="1:10" x14ac:dyDescent="0.2">
      <c r="C45" s="17" t="s">
        <v>19</v>
      </c>
      <c r="D45" s="33">
        <f>SUM(E45:I45)</f>
        <v>7182.0000000000009</v>
      </c>
      <c r="E45" s="33">
        <f>E$3*7*E35</f>
        <v>882</v>
      </c>
      <c r="F45" s="33">
        <f>F$3*7*F35</f>
        <v>1400</v>
      </c>
      <c r="G45" s="33">
        <f>G$3*7*G35</f>
        <v>816.66666666666674</v>
      </c>
      <c r="H45" s="33">
        <f>H$3*7*H35</f>
        <v>2041.666666666667</v>
      </c>
      <c r="I45" s="33">
        <f>I$3*7*I35</f>
        <v>2041.666666666667</v>
      </c>
    </row>
    <row r="46" spans="1:10" x14ac:dyDescent="0.2">
      <c r="C46" s="17" t="s">
        <v>36</v>
      </c>
      <c r="D46" s="33">
        <f>SUM(E46:I46)</f>
        <v>749</v>
      </c>
      <c r="E46" s="33">
        <f>IF(E$3&gt;0,E$3*7*E6/E14*E15,0)</f>
        <v>112</v>
      </c>
      <c r="F46" s="33">
        <f t="shared" ref="F46:I46" si="2">IF(F$3&gt;0,F$3*7*F6/F14*F15,0)</f>
        <v>112</v>
      </c>
      <c r="G46" s="33">
        <f t="shared" si="2"/>
        <v>116.66666666666667</v>
      </c>
      <c r="H46" s="33">
        <f t="shared" si="2"/>
        <v>204.16666666666666</v>
      </c>
      <c r="I46" s="33">
        <f t="shared" si="2"/>
        <v>204.16666666666666</v>
      </c>
      <c r="J46" s="35"/>
    </row>
    <row r="47" spans="1:10" x14ac:dyDescent="0.2">
      <c r="C47" s="17" t="s">
        <v>37</v>
      </c>
      <c r="D47" s="33">
        <f>SUM(E47:I47)</f>
        <v>3202.5</v>
      </c>
      <c r="E47" s="33">
        <f>IF(E$3&gt;0,(E$3*7*E6/E10)*Number_Of_Tires*E12,0)</f>
        <v>419.99999999999994</v>
      </c>
      <c r="F47" s="33">
        <f>IF(F$3&gt;0,(F$3*7*F6/F10)*Number_Of_Tires*F12,0)</f>
        <v>419.99999999999994</v>
      </c>
      <c r="G47" s="33">
        <f>IF(G$3&gt;0,(G$3*7*G6/G10)*Number_Of_Tires*G12,0)</f>
        <v>525</v>
      </c>
      <c r="H47" s="33">
        <f>IF(H$3&gt;0,(H$3*7*H6/H10)*Number_Of_Tires*H12,0)</f>
        <v>918.75</v>
      </c>
      <c r="I47" s="33">
        <f>IF(I$3&gt;0,(I$3*7*I6/I10)*Number_Of_Tires*I12,0)</f>
        <v>918.75</v>
      </c>
    </row>
    <row r="48" spans="1:10" x14ac:dyDescent="0.2">
      <c r="C48" s="17" t="s">
        <v>28</v>
      </c>
      <c r="D48" s="33">
        <v>1000</v>
      </c>
      <c r="E48" s="31"/>
      <c r="F48" s="31"/>
      <c r="G48" s="31"/>
      <c r="H48" s="31"/>
      <c r="I48" s="31"/>
    </row>
    <row r="49" spans="2:9" x14ac:dyDescent="0.2">
      <c r="B49" s="17" t="s">
        <v>29</v>
      </c>
      <c r="D49" s="31"/>
      <c r="E49" s="36"/>
      <c r="F49" s="36"/>
      <c r="G49" s="36"/>
      <c r="H49" s="36"/>
      <c r="I49" s="36"/>
    </row>
    <row r="50" spans="2:9" x14ac:dyDescent="0.2">
      <c r="C50" s="17" t="s">
        <v>22</v>
      </c>
      <c r="D50" s="13">
        <v>250</v>
      </c>
      <c r="E50" s="36"/>
      <c r="F50" s="36"/>
      <c r="G50" s="36"/>
      <c r="H50" s="36"/>
      <c r="I50" s="36"/>
    </row>
    <row r="51" spans="2:9" x14ac:dyDescent="0.2">
      <c r="C51" s="17" t="s">
        <v>23</v>
      </c>
      <c r="D51" s="13">
        <v>0</v>
      </c>
      <c r="E51" s="36"/>
      <c r="F51" s="36"/>
      <c r="G51" s="36"/>
      <c r="H51" s="36"/>
      <c r="I51" s="36"/>
    </row>
    <row r="52" spans="2:9" x14ac:dyDescent="0.2">
      <c r="C52" s="17" t="s">
        <v>24</v>
      </c>
      <c r="D52" s="13">
        <v>4000</v>
      </c>
      <c r="E52" s="36"/>
      <c r="F52" s="36"/>
      <c r="G52" s="36"/>
      <c r="H52" s="36"/>
      <c r="I52" s="36"/>
    </row>
    <row r="53" spans="2:9" x14ac:dyDescent="0.2">
      <c r="C53" s="17" t="s">
        <v>25</v>
      </c>
      <c r="D53" s="13">
        <v>3000</v>
      </c>
      <c r="E53" s="36"/>
      <c r="F53" s="36"/>
      <c r="G53" s="36"/>
      <c r="H53" s="36"/>
      <c r="I53" s="36"/>
    </row>
    <row r="54" spans="2:9" x14ac:dyDescent="0.2">
      <c r="B54" s="17" t="s">
        <v>33</v>
      </c>
      <c r="D54" s="2"/>
      <c r="E54" s="36"/>
      <c r="F54" s="36"/>
      <c r="G54" s="36"/>
      <c r="H54" s="36"/>
      <c r="I54" s="36"/>
    </row>
    <row r="55" spans="2:9" x14ac:dyDescent="0.2">
      <c r="C55" s="17" t="s">
        <v>34</v>
      </c>
      <c r="D55" s="13">
        <v>1000</v>
      </c>
      <c r="E55" s="36"/>
      <c r="F55" s="36"/>
      <c r="G55" s="36"/>
      <c r="H55" s="36"/>
      <c r="I55" s="36"/>
    </row>
    <row r="56" spans="2:9" x14ac:dyDescent="0.2">
      <c r="C56" s="17" t="s">
        <v>35</v>
      </c>
      <c r="D56" s="13">
        <v>2500</v>
      </c>
      <c r="E56" s="36"/>
      <c r="F56" s="36"/>
      <c r="G56" s="36"/>
      <c r="H56" s="36"/>
      <c r="I56" s="36"/>
    </row>
    <row r="57" spans="2:9" x14ac:dyDescent="0.2">
      <c r="B57" s="17" t="s">
        <v>44</v>
      </c>
      <c r="D57" s="13">
        <v>1500</v>
      </c>
      <c r="E57" s="36"/>
      <c r="F57" s="36"/>
      <c r="G57" s="36"/>
      <c r="H57" s="36"/>
      <c r="I57" s="36"/>
    </row>
    <row r="58" spans="2:9" x14ac:dyDescent="0.2">
      <c r="B58" s="17" t="s">
        <v>45</v>
      </c>
      <c r="D58" s="13">
        <v>2500</v>
      </c>
      <c r="E58" s="36"/>
      <c r="F58" s="36"/>
      <c r="G58" s="36"/>
      <c r="H58" s="36"/>
      <c r="I58" s="36"/>
    </row>
    <row r="59" spans="2:9" x14ac:dyDescent="0.2">
      <c r="B59" s="17" t="s">
        <v>30</v>
      </c>
      <c r="D59" s="13">
        <v>2500</v>
      </c>
      <c r="E59" s="36"/>
      <c r="F59" s="36"/>
      <c r="G59" s="36"/>
      <c r="H59" s="36"/>
      <c r="I59" s="36"/>
    </row>
    <row r="60" spans="2:9" x14ac:dyDescent="0.2">
      <c r="B60" s="17" t="s">
        <v>31</v>
      </c>
      <c r="D60" s="13">
        <v>2500</v>
      </c>
      <c r="E60" s="36"/>
      <c r="F60" s="36"/>
      <c r="G60" s="36"/>
      <c r="H60" s="36"/>
      <c r="I60" s="36"/>
    </row>
    <row r="61" spans="2:9" x14ac:dyDescent="0.2">
      <c r="B61" s="17" t="s">
        <v>32</v>
      </c>
      <c r="D61" s="13">
        <v>1000</v>
      </c>
      <c r="E61" s="36"/>
      <c r="F61" s="36"/>
      <c r="G61" s="36"/>
      <c r="H61" s="36"/>
      <c r="I61" s="36"/>
    </row>
    <row r="62" spans="2:9" x14ac:dyDescent="0.2">
      <c r="B62" s="17" t="s">
        <v>46</v>
      </c>
      <c r="D62" s="13"/>
      <c r="E62" s="36"/>
      <c r="F62" s="36"/>
      <c r="G62" s="36"/>
      <c r="H62" s="36"/>
      <c r="I62" s="36"/>
    </row>
    <row r="63" spans="2:9" x14ac:dyDescent="0.2">
      <c r="B63" s="17" t="s">
        <v>47</v>
      </c>
      <c r="D63" s="13"/>
      <c r="E63" s="36"/>
      <c r="F63" s="36"/>
      <c r="G63" s="36"/>
      <c r="H63" s="36"/>
      <c r="I63" s="36"/>
    </row>
    <row r="64" spans="2:9" x14ac:dyDescent="0.2">
      <c r="B64" s="17" t="s">
        <v>48</v>
      </c>
      <c r="D64" s="13"/>
      <c r="E64" s="36"/>
      <c r="F64" s="36"/>
      <c r="G64" s="36"/>
      <c r="H64" s="36"/>
      <c r="I64" s="36"/>
    </row>
    <row r="65" spans="1:9" s="25" customFormat="1" x14ac:dyDescent="0.2">
      <c r="A65" s="36"/>
      <c r="B65" s="36"/>
      <c r="C65" s="36"/>
      <c r="D65" s="36"/>
      <c r="E65" s="36"/>
      <c r="F65" s="36"/>
      <c r="G65" s="36"/>
      <c r="H65" s="36"/>
      <c r="I65" s="36"/>
    </row>
    <row r="66" spans="1:9" x14ac:dyDescent="0.2">
      <c r="B66" s="37" t="s">
        <v>49</v>
      </c>
      <c r="C66" s="38"/>
      <c r="D66" s="39">
        <f>SUM(D42:D64)</f>
        <v>57918.3</v>
      </c>
    </row>
    <row r="67" spans="1:9" x14ac:dyDescent="0.2">
      <c r="B67" s="41" t="s">
        <v>50</v>
      </c>
      <c r="C67" s="42"/>
      <c r="D67" s="43">
        <f>(D66/Total_Weeks)*(52/12)</f>
        <v>4826.5249999999996</v>
      </c>
    </row>
    <row r="68" spans="1:9" x14ac:dyDescent="0.2">
      <c r="B68" s="44" t="s">
        <v>51</v>
      </c>
      <c r="C68" s="45"/>
      <c r="D68" s="46">
        <f>D66/(Total_Weeks*7)</f>
        <v>159.11620879120881</v>
      </c>
    </row>
  </sheetData>
  <sheetProtection sheet="1" objects="1" scenarios="1" selectLockedCells="1"/>
  <mergeCells count="1">
    <mergeCell ref="E1:I1"/>
  </mergeCells>
  <pageMargins left="0.7" right="0.7" top="0.75" bottom="0.75" header="0.3" footer="0.3"/>
  <pageSetup scale="93" orientation="portrait" horizontalDpi="0" verticalDpi="0"/>
  <colBreaks count="1" manualBreakCount="1">
    <brk id="8" max="7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Sheet1</vt:lpstr>
      <vt:lpstr>Number_Of_Tires</vt:lpstr>
      <vt:lpstr>PerCent_Time_In_Region1</vt:lpstr>
      <vt:lpstr>PerCent_Time_In_Region2</vt:lpstr>
      <vt:lpstr>PerCent_Time_In_Region3</vt:lpstr>
      <vt:lpstr>PerCent_Time_In_Region4</vt:lpstr>
      <vt:lpstr>PerCent_Time_In_Region5</vt:lpstr>
      <vt:lpstr>Sheet1!Print_Area</vt:lpstr>
      <vt:lpstr>Total_Weeks</vt:lpstr>
      <vt:lpstr>Weeks_In_Region1</vt:lpstr>
      <vt:lpstr>Weeks_In_Region2</vt:lpstr>
      <vt:lpstr>Weeks_In_Region3</vt:lpstr>
      <vt:lpstr>Weeks_In_Region4</vt:lpstr>
      <vt:lpstr>Weeks_In_Region5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Samsen</dc:creator>
  <cp:lastModifiedBy>Michael Samsen</cp:lastModifiedBy>
  <dcterms:created xsi:type="dcterms:W3CDTF">2018-02-06T15:48:39Z</dcterms:created>
  <dcterms:modified xsi:type="dcterms:W3CDTF">2018-02-07T17:44:26Z</dcterms:modified>
</cp:coreProperties>
</file>